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30" windowWidth="19155" windowHeight="8505" firstSheet="1" activeTab="1"/>
  </bookViews>
  <sheets>
    <sheet name="Sheet1" sheetId="1" state="hidden" r:id="rId1"/>
    <sheet name="Sheet2" sheetId="2" r:id="rId2"/>
    <sheet name="Οδηγίες" sheetId="3" state="hidden" r:id="rId3"/>
  </sheets>
  <calcPr calcId="125725"/>
</workbook>
</file>

<file path=xl/calcChain.xml><?xml version="1.0" encoding="utf-8"?>
<calcChain xmlns="http://schemas.openxmlformats.org/spreadsheetml/2006/main">
  <c r="B4" i="2"/>
  <c r="C2" i="1"/>
  <c r="F2"/>
  <c r="E2" s="1"/>
  <c r="C3"/>
  <c r="D3"/>
  <c r="E3" s="1"/>
  <c r="B4"/>
  <c r="C4" s="1"/>
  <c r="D4" s="1"/>
  <c r="E4" s="1"/>
  <c r="C7"/>
  <c r="D7" s="1"/>
  <c r="B12"/>
  <c r="C12" s="1"/>
  <c r="C14" s="1"/>
  <c r="B13"/>
  <c r="B18"/>
  <c r="J24"/>
  <c r="J25"/>
  <c r="B26"/>
  <c r="C26"/>
  <c r="F26"/>
  <c r="E26" s="1"/>
  <c r="J26"/>
  <c r="C10" i="2"/>
  <c r="B10"/>
  <c r="B11" s="1"/>
  <c r="C11" s="1"/>
  <c r="C7"/>
  <c r="C6"/>
  <c r="C3"/>
  <c r="D6"/>
  <c r="F6" s="1"/>
  <c r="B7"/>
  <c r="D7" s="1"/>
  <c r="F7" s="1"/>
  <c r="D3"/>
  <c r="B5"/>
  <c r="D5" s="1"/>
  <c r="E5" s="1"/>
  <c r="D2"/>
  <c r="F2" s="1"/>
  <c r="R2" s="1"/>
  <c r="D4"/>
  <c r="F7" i="1" l="1"/>
  <c r="E7"/>
  <c r="G26"/>
  <c r="H26" s="1"/>
  <c r="E19"/>
  <c r="E20" s="1"/>
  <c r="M3" s="1"/>
  <c r="E18"/>
  <c r="D5"/>
  <c r="F3" i="2"/>
  <c r="G3" s="1"/>
  <c r="H6"/>
  <c r="B19" s="1"/>
  <c r="E4"/>
  <c r="H7"/>
  <c r="B20" s="1"/>
  <c r="E7"/>
  <c r="H2"/>
  <c r="B16" s="1"/>
  <c r="G2"/>
  <c r="E2"/>
  <c r="I6"/>
  <c r="R5" s="1"/>
  <c r="I2"/>
  <c r="I7"/>
  <c r="G6"/>
  <c r="E6"/>
  <c r="E3"/>
  <c r="F5"/>
  <c r="J7" l="1"/>
  <c r="R6"/>
  <c r="J6"/>
  <c r="C19"/>
  <c r="C21"/>
  <c r="C20"/>
  <c r="F3" i="1"/>
  <c r="E5"/>
  <c r="B19"/>
  <c r="F5"/>
  <c r="F4"/>
  <c r="G7"/>
  <c r="G2"/>
  <c r="H2" s="1"/>
  <c r="K3" s="1"/>
  <c r="H3" i="2"/>
  <c r="B17" s="1"/>
  <c r="C17" s="1"/>
  <c r="G7"/>
  <c r="K6"/>
  <c r="K7"/>
  <c r="I3"/>
  <c r="R3" s="1"/>
  <c r="G5"/>
  <c r="I5"/>
  <c r="R4" s="1"/>
  <c r="H5"/>
  <c r="B18" s="1"/>
  <c r="C18" s="1"/>
  <c r="K5" l="1"/>
  <c r="P5" s="1"/>
  <c r="J5"/>
  <c r="K3"/>
  <c r="L3" s="1"/>
  <c r="N3" s="1"/>
  <c r="O3" s="1"/>
  <c r="J3"/>
  <c r="H7" i="1"/>
  <c r="L3" s="1"/>
  <c r="G8"/>
  <c r="G9" s="1"/>
  <c r="L5" i="2"/>
  <c r="N5" s="1"/>
  <c r="O5" s="1"/>
  <c r="L7"/>
  <c r="N7" s="1"/>
  <c r="O7" s="1"/>
  <c r="P7"/>
  <c r="L6"/>
  <c r="N6" s="1"/>
  <c r="O6" s="1"/>
  <c r="P6"/>
  <c r="P3" l="1"/>
</calcChain>
</file>

<file path=xl/comments1.xml><?xml version="1.0" encoding="utf-8"?>
<comments xmlns="http://schemas.openxmlformats.org/spreadsheetml/2006/main">
  <authors>
    <author>Theodoris</author>
  </authors>
  <commentList>
    <comment ref="P1" authorId="0">
      <text>
        <r>
          <rPr>
            <b/>
            <sz val="9"/>
            <color indexed="81"/>
            <rFont val="Tahoma"/>
            <charset val="1"/>
          </rPr>
          <t>Theodoris:</t>
        </r>
        <r>
          <rPr>
            <sz val="9"/>
            <color indexed="81"/>
            <rFont val="Tahoma"/>
            <charset val="1"/>
          </rPr>
          <t xml:space="preserve">
Το πόσα χρήματα θα μας απόφέρει η επένδυση σήμερα,εάν προεξοφληθούν όλες οι χρηματορροές.</t>
        </r>
      </text>
    </comment>
    <comment ref="K2" authorId="0">
      <text>
        <r>
          <rPr>
            <b/>
            <sz val="9"/>
            <color indexed="81"/>
            <rFont val="Tahoma"/>
            <charset val="1"/>
          </rPr>
          <t>Theodoris:</t>
        </r>
        <r>
          <rPr>
            <sz val="9"/>
            <color indexed="81"/>
            <rFont val="Tahoma"/>
            <charset val="1"/>
          </rPr>
          <t xml:space="preserve">
Το μπορντώ χρώμα σε κελλί της κάθε στήλης δείχνει την πιο συμφέρουσα τιμή</t>
        </r>
      </text>
    </comment>
    <comment ref="B3" authorId="0">
      <text>
        <r>
          <rPr>
            <b/>
            <sz val="9"/>
            <color indexed="81"/>
            <rFont val="Tahoma"/>
            <family val="2"/>
            <charset val="161"/>
          </rPr>
          <t>Theodoris:</t>
        </r>
        <r>
          <rPr>
            <sz val="9"/>
            <color indexed="81"/>
            <rFont val="Tahoma"/>
            <family val="2"/>
            <charset val="161"/>
          </rPr>
          <t xml:space="preserve">
βενζίνη που καταναλώνεται πλέον του υγραερίου</t>
        </r>
      </text>
    </comment>
    <comment ref="B21" authorId="0">
      <text>
        <r>
          <rPr>
            <b/>
            <sz val="9"/>
            <color indexed="81"/>
            <rFont val="Tahoma"/>
            <charset val="1"/>
          </rPr>
          <t>Theodoris:</t>
        </r>
        <r>
          <rPr>
            <sz val="9"/>
            <color indexed="81"/>
            <rFont val="Tahoma"/>
            <charset val="1"/>
          </rPr>
          <t xml:space="preserve">
Με ετήσια κάρτα για όλα τα μεταφορικά</t>
        </r>
      </text>
    </comment>
  </commentList>
</comments>
</file>

<file path=xl/sharedStrings.xml><?xml version="1.0" encoding="utf-8"?>
<sst xmlns="http://schemas.openxmlformats.org/spreadsheetml/2006/main" count="77" uniqueCount="66">
  <si>
    <t>καταναλωση βενζινης</t>
  </si>
  <si>
    <t>καταμαλωση αεριου</t>
  </si>
  <si>
    <t>κταναλωση βενζινης μετατροπη</t>
  </si>
  <si>
    <t>τιμη βενζινης</t>
  </si>
  <si>
    <t>τιμη αεριου</t>
  </si>
  <si>
    <t>χλμ δουλειας</t>
  </si>
  <si>
    <t>χλμ ζωης</t>
  </si>
  <si>
    <t>ετησια χλμ</t>
  </si>
  <si>
    <t>λιτρα/χρονο</t>
  </si>
  <si>
    <t>κοστος αεριου</t>
  </si>
  <si>
    <t>κοστος βενζινης</t>
  </si>
  <si>
    <t>κερδος/χρονο</t>
  </si>
  <si>
    <t>κερδος/μηνα</t>
  </si>
  <si>
    <t>το μηνα</t>
  </si>
  <si>
    <t>κατανάλωση μηχανακι</t>
  </si>
  <si>
    <t>κοστος μηχανακι</t>
  </si>
  <si>
    <t>βενζινη/αεριο</t>
  </si>
  <si>
    <t>βενζινη/μηχανακι</t>
  </si>
  <si>
    <t>αεριο/μηχανακι</t>
  </si>
  <si>
    <t>αποσβεση</t>
  </si>
  <si>
    <t>αεριο</t>
  </si>
  <si>
    <t>μηχανακι</t>
  </si>
  <si>
    <t>υδρογόνο</t>
  </si>
  <si>
    <t>κέρδος</t>
  </si>
  <si>
    <t>ανα μήνα</t>
  </si>
  <si>
    <t>κοστος χλμ</t>
  </si>
  <si>
    <t>βενζίνη</t>
  </si>
  <si>
    <t>αέριο</t>
  </si>
  <si>
    <t>αυτονομία-υδρογόνο</t>
  </si>
  <si>
    <t>χρηση μηχανάκι</t>
  </si>
  <si>
    <t>κατανάλωση-υδρογόνο</t>
  </si>
  <si>
    <t>τιμή βενζ-υδρογόνο</t>
  </si>
  <si>
    <t>κατανάλωση πετρελαίου</t>
  </si>
  <si>
    <t>τιμή πετρελαίου</t>
  </si>
  <si>
    <t>χρήση μηχανάκι</t>
  </si>
  <si>
    <t>χλμ δουλειας/  ανα μήνα</t>
  </si>
  <si>
    <t>χλμ ζωης/   ανα μήνα</t>
  </si>
  <si>
    <t>λίτρα/χρόνο</t>
  </si>
  <si>
    <t>λύτρα/μήνα</t>
  </si>
  <si>
    <t>κόστος/χρόνο</t>
  </si>
  <si>
    <t>κόστος/μήνα</t>
  </si>
  <si>
    <t>ΒΕΝΖΙΝΗ</t>
  </si>
  <si>
    <t>ΑΕΡΙΟ</t>
  </si>
  <si>
    <t>ΠΕΤΡΕΛΑΙΟ</t>
  </si>
  <si>
    <t>ΜΗΧΑΝΗ</t>
  </si>
  <si>
    <t>ΥΔΡΟΓΟΝΟ</t>
  </si>
  <si>
    <t>ΕΤΗΣΙΑ ΚΟΣΤΗ</t>
  </si>
  <si>
    <t>κόστος/χλμ</t>
  </si>
  <si>
    <t>ΕΤΗΣΙΟ ΚΕΡΔΟΣ</t>
  </si>
  <si>
    <t>ΕΠΕΝΔΥΣΗ</t>
  </si>
  <si>
    <t>ΜΗΝΙΑΙΟ ΚΕΡΔΟΣ</t>
  </si>
  <si>
    <t>ΑΠΟΣΒΕΣΗ ΣΕ ΜΗΝΕΣ</t>
  </si>
  <si>
    <t>ΑΠΟΣΒΕΣΗ ΣΕ ΧΡΟΝΙΑ</t>
  </si>
  <si>
    <t>κατανάλωση</t>
  </si>
  <si>
    <t>τιμή/λίτρο</t>
  </si>
  <si>
    <t>ΚΟΣΤΟΣ ΜΕΤΑΚΙΝΗΣΗΣ ΣΤΗ ΔΟΥΛΕΙΑ</t>
  </si>
  <si>
    <t>μηχανή</t>
  </si>
  <si>
    <t>πετρέλαιο</t>
  </si>
  <si>
    <t>συγκοινωνίες</t>
  </si>
  <si>
    <t>επιτόκιο αγοράς</t>
  </si>
  <si>
    <t>αλλαγή αυτοκινήτου</t>
  </si>
  <si>
    <t>ΚΠΑ ΕΠΕΝΔΥΣΗΣ</t>
  </si>
  <si>
    <t>ΟΙΚΟΝΟΜΙΑ</t>
  </si>
  <si>
    <t>ΚΕΡΔΟΣ/ΜΗΝΑ</t>
  </si>
  <si>
    <t>fuel price</t>
  </si>
  <si>
    <t>ΚΑΥΣΙΜΟ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</si>
</sst>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0"/>
    <numFmt numFmtId="165" formatCode="#,##0.0"/>
  </numFmts>
  <fonts count="15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b/>
      <sz val="11"/>
      <color rgb="FFFFC0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9"/>
      <color indexed="81"/>
      <name val="Tahoma"/>
      <family val="2"/>
      <charset val="161"/>
    </font>
    <font>
      <b/>
      <sz val="9"/>
      <color indexed="81"/>
      <name val="Tahoma"/>
      <family val="2"/>
      <charset val="161"/>
    </font>
    <font>
      <b/>
      <sz val="11"/>
      <name val="Calibri"/>
      <family val="2"/>
      <charset val="161"/>
      <scheme val="minor"/>
    </font>
    <font>
      <b/>
      <u/>
      <sz val="11"/>
      <color rgb="FF209025"/>
      <name val="Calibri"/>
      <family val="2"/>
      <charset val="161"/>
      <scheme val="minor"/>
    </font>
    <font>
      <b/>
      <i/>
      <sz val="11"/>
      <color theme="0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7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double">
        <color rgb="FF3F3F3F"/>
      </left>
      <right style="double">
        <color rgb="FF3F3F3F"/>
      </right>
      <top/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medium">
        <color indexed="64"/>
      </bottom>
      <diagonal/>
    </border>
    <border>
      <left style="double">
        <color rgb="FF3F3F3F"/>
      </left>
      <right/>
      <top style="medium">
        <color indexed="64"/>
      </top>
      <bottom style="double">
        <color rgb="FF3F3F3F"/>
      </bottom>
      <diagonal/>
    </border>
    <border>
      <left/>
      <right style="double">
        <color rgb="FF3F3F3F"/>
      </right>
      <top style="medium">
        <color indexed="64"/>
      </top>
      <bottom style="double">
        <color rgb="FF3F3F3F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5" fillId="2" borderId="1" applyNumberFormat="0" applyAlignment="0" applyProtection="0"/>
    <xf numFmtId="44" fontId="1" fillId="0" borderId="0" applyFont="0" applyFill="0" applyBorder="0" applyAlignment="0" applyProtection="0"/>
  </cellStyleXfs>
  <cellXfs count="56">
    <xf numFmtId="0" fontId="0" fillId="0" borderId="0" xfId="0"/>
    <xf numFmtId="9" fontId="0" fillId="0" borderId="0" xfId="1" applyFont="1"/>
    <xf numFmtId="4" fontId="0" fillId="0" borderId="0" xfId="0" applyNumberFormat="1"/>
    <xf numFmtId="4" fontId="0" fillId="0" borderId="0" xfId="1" applyNumberFormat="1" applyFont="1"/>
    <xf numFmtId="3" fontId="0" fillId="0" borderId="0" xfId="0" applyNumberFormat="1"/>
    <xf numFmtId="3" fontId="2" fillId="0" borderId="0" xfId="0" applyNumberFormat="1" applyFont="1"/>
    <xf numFmtId="9" fontId="3" fillId="0" borderId="0" xfId="1" applyFont="1"/>
    <xf numFmtId="3" fontId="3" fillId="0" borderId="0" xfId="0" applyNumberFormat="1" applyFont="1"/>
    <xf numFmtId="4" fontId="4" fillId="0" borderId="0" xfId="0" applyNumberFormat="1" applyFont="1"/>
    <xf numFmtId="3" fontId="4" fillId="0" borderId="0" xfId="0" applyNumberFormat="1" applyFont="1"/>
    <xf numFmtId="9" fontId="0" fillId="0" borderId="0" xfId="0" applyNumberFormat="1"/>
    <xf numFmtId="1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4" fontId="5" fillId="2" borderId="1" xfId="2" applyNumberFormat="1"/>
    <xf numFmtId="0" fontId="5" fillId="2" borderId="1" xfId="2"/>
    <xf numFmtId="3" fontId="5" fillId="2" borderId="1" xfId="2" applyNumberFormat="1"/>
    <xf numFmtId="0" fontId="5" fillId="2" borderId="1" xfId="2" applyAlignment="1">
      <alignment horizontal="center" vertical="center"/>
    </xf>
    <xf numFmtId="3" fontId="9" fillId="2" borderId="1" xfId="2" applyNumberFormat="1" applyFont="1"/>
    <xf numFmtId="9" fontId="9" fillId="2" borderId="1" xfId="1" applyFont="1" applyFill="1" applyBorder="1"/>
    <xf numFmtId="0" fontId="0" fillId="0" borderId="0" xfId="0" applyBorder="1"/>
    <xf numFmtId="0" fontId="5" fillId="2" borderId="3" xfId="2" applyBorder="1"/>
    <xf numFmtId="0" fontId="5" fillId="2" borderId="4" xfId="2" applyBorder="1" applyAlignment="1">
      <alignment horizontal="center" vertical="center"/>
    </xf>
    <xf numFmtId="4" fontId="5" fillId="2" borderId="4" xfId="2" applyNumberFormat="1" applyBorder="1"/>
    <xf numFmtId="0" fontId="5" fillId="2" borderId="4" xfId="2" applyBorder="1"/>
    <xf numFmtId="0" fontId="10" fillId="2" borderId="3" xfId="2" applyFont="1" applyBorder="1" applyAlignment="1" applyProtection="1"/>
    <xf numFmtId="0" fontId="11" fillId="2" borderId="1" xfId="2" applyFont="1" applyAlignment="1">
      <alignment horizontal="center" vertical="center"/>
    </xf>
    <xf numFmtId="3" fontId="12" fillId="2" borderId="1" xfId="2" applyNumberFormat="1" applyFont="1"/>
    <xf numFmtId="164" fontId="12" fillId="2" borderId="1" xfId="2" applyNumberFormat="1" applyFont="1"/>
    <xf numFmtId="0" fontId="12" fillId="2" borderId="1" xfId="2" applyFont="1"/>
    <xf numFmtId="165" fontId="12" fillId="2" borderId="1" xfId="2" applyNumberFormat="1" applyFont="1"/>
    <xf numFmtId="0" fontId="6" fillId="2" borderId="1" xfId="2" applyFont="1"/>
    <xf numFmtId="8" fontId="6" fillId="2" borderId="1" xfId="2" applyNumberFormat="1" applyFont="1" applyAlignment="1">
      <alignment horizontal="center"/>
    </xf>
    <xf numFmtId="8" fontId="12" fillId="2" borderId="1" xfId="2" applyNumberFormat="1" applyFont="1" applyAlignment="1">
      <alignment horizontal="center"/>
    </xf>
    <xf numFmtId="44" fontId="12" fillId="2" borderId="1" xfId="3" applyFont="1" applyFill="1" applyBorder="1"/>
    <xf numFmtId="44" fontId="12" fillId="2" borderId="4" xfId="3" applyFont="1" applyFill="1" applyBorder="1"/>
    <xf numFmtId="3" fontId="5" fillId="2" borderId="4" xfId="2" applyNumberFormat="1" applyBorder="1"/>
    <xf numFmtId="1" fontId="5" fillId="2" borderId="1" xfId="2" applyNumberFormat="1"/>
    <xf numFmtId="3" fontId="12" fillId="2" borderId="1" xfId="2" applyNumberFormat="1" applyFont="1" applyAlignment="1">
      <alignment horizontal="right"/>
    </xf>
    <xf numFmtId="165" fontId="12" fillId="2" borderId="1" xfId="2" applyNumberFormat="1" applyFont="1" applyAlignment="1">
      <alignment horizontal="right" vertical="center"/>
    </xf>
    <xf numFmtId="0" fontId="11" fillId="2" borderId="5" xfId="2" applyFont="1" applyBorder="1" applyAlignment="1">
      <alignment horizontal="center" vertical="center"/>
    </xf>
    <xf numFmtId="0" fontId="11" fillId="2" borderId="6" xfId="2" applyFont="1" applyBorder="1" applyAlignment="1">
      <alignment horizontal="center" vertical="center"/>
    </xf>
    <xf numFmtId="0" fontId="5" fillId="2" borderId="1" xfId="2" applyAlignment="1">
      <alignment horizontal="center" vertical="center"/>
    </xf>
    <xf numFmtId="3" fontId="12" fillId="2" borderId="1" xfId="2" applyNumberFormat="1" applyFont="1" applyAlignment="1">
      <alignment vertical="center"/>
    </xf>
    <xf numFmtId="3" fontId="9" fillId="2" borderId="1" xfId="2" applyNumberFormat="1" applyFont="1" applyAlignment="1">
      <alignment horizontal="right" vertical="center"/>
    </xf>
    <xf numFmtId="0" fontId="12" fillId="2" borderId="1" xfId="2" applyFont="1" applyAlignment="1">
      <alignment horizontal="right" vertical="center"/>
    </xf>
    <xf numFmtId="3" fontId="12" fillId="2" borderId="1" xfId="2" applyNumberFormat="1" applyFont="1" applyAlignment="1">
      <alignment horizontal="right" vertical="center"/>
    </xf>
    <xf numFmtId="165" fontId="12" fillId="2" borderId="1" xfId="2" applyNumberFormat="1" applyFont="1" applyAlignment="1">
      <alignment horizontal="right" vertical="center"/>
    </xf>
    <xf numFmtId="3" fontId="12" fillId="2" borderId="2" xfId="2" applyNumberFormat="1" applyFont="1" applyBorder="1" applyAlignment="1">
      <alignment horizontal="right" vertical="center"/>
    </xf>
    <xf numFmtId="3" fontId="12" fillId="2" borderId="3" xfId="2" applyNumberFormat="1" applyFont="1" applyBorder="1" applyAlignment="1">
      <alignment horizontal="right" vertical="center"/>
    </xf>
    <xf numFmtId="164" fontId="12" fillId="2" borderId="2" xfId="2" applyNumberFormat="1" applyFont="1" applyBorder="1" applyAlignment="1">
      <alignment horizontal="right" vertical="center"/>
    </xf>
    <xf numFmtId="164" fontId="12" fillId="2" borderId="3" xfId="2" applyNumberFormat="1" applyFont="1" applyBorder="1" applyAlignment="1">
      <alignment horizontal="right" vertical="center"/>
    </xf>
    <xf numFmtId="8" fontId="12" fillId="2" borderId="1" xfId="2" applyNumberFormat="1" applyFont="1" applyAlignment="1">
      <alignment horizontal="center" vertical="center"/>
    </xf>
    <xf numFmtId="0" fontId="12" fillId="2" borderId="1" xfId="2" applyFont="1" applyAlignment="1">
      <alignment horizontal="center" vertical="center"/>
    </xf>
    <xf numFmtId="9" fontId="9" fillId="2" borderId="2" xfId="1" applyFont="1" applyFill="1" applyBorder="1" applyAlignment="1">
      <alignment horizontal="right" vertical="center"/>
    </xf>
    <xf numFmtId="9" fontId="9" fillId="2" borderId="3" xfId="1" applyFont="1" applyFill="1" applyBorder="1" applyAlignment="1">
      <alignment horizontal="right" vertical="center"/>
    </xf>
  </cellXfs>
  <cellStyles count="4">
    <cellStyle name="Check Cell" xfId="2" builtinId="23"/>
    <cellStyle name="Currency" xfId="3" builtinId="4"/>
    <cellStyle name="Normal" xfId="0" builtinId="0"/>
    <cellStyle name="Percent" xfId="1" builtinId="5"/>
  </cellStyles>
  <dxfs count="11"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  <dxf>
      <font>
        <color theme="5" tint="-0.24994659260841701"/>
      </font>
    </dxf>
  </dxfs>
  <tableStyles count="0" defaultTableStyle="TableStyleMedium9" defaultPivotStyle="PivotStyleLight16"/>
  <colors>
    <mruColors>
      <color rgb="FF20902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l-GR"/>
  <c:style val="42"/>
  <c:chart>
    <c:title>
      <c:tx>
        <c:strRef>
          <c:f>Sheet2!$I$1</c:f>
          <c:strCache>
            <c:ptCount val="1"/>
            <c:pt idx="0">
              <c:v>ΕΤΗΣΙΑ ΚΟΣΤΗ</c:v>
            </c:pt>
          </c:strCache>
        </c:strRef>
      </c:tx>
      <c:layout/>
      <c:txPr>
        <a:bodyPr/>
        <a:lstStyle/>
        <a:p>
          <a:pPr>
            <a:defRPr>
              <a:solidFill>
                <a:schemeClr val="bg2">
                  <a:lumMod val="50000"/>
                </a:schemeClr>
              </a:solidFill>
            </a:defRPr>
          </a:pPr>
          <a:endParaRPr lang="el-GR"/>
        </a:p>
      </c:txPr>
    </c:title>
    <c:view3D>
      <c:rotX val="10"/>
      <c:depthPercent val="240"/>
      <c:rAngAx val="1"/>
    </c:view3D>
    <c:plotArea>
      <c:layout/>
      <c:bar3DChart>
        <c:barDir val="col"/>
        <c:grouping val="clustered"/>
        <c:ser>
          <c:idx val="0"/>
          <c:order val="0"/>
          <c:dLbls>
            <c:dLbl>
              <c:idx val="0"/>
              <c:layout>
                <c:manualLayout>
                  <c:x val="2.285713942900048E-2"/>
                  <c:y val="-7.9522846224939873E-3"/>
                </c:manualLayout>
              </c:layout>
              <c:tx>
                <c:rich>
                  <a:bodyPr/>
                  <a:lstStyle/>
                  <a:p>
                    <a:r>
                      <a:rPr lang="el-GR"/>
                      <a:t>βενζίνη</a:t>
                    </a:r>
                    <a:endParaRPr lang="en-US"/>
                  </a:p>
                </c:rich>
              </c:tx>
              <c:showVal val="1"/>
            </c:dLbl>
            <c:dLbl>
              <c:idx val="1"/>
              <c:layout>
                <c:manualLayout>
                  <c:x val="2.285713942900048E-2"/>
                  <c:y val="-1.5904569244987989E-2"/>
                </c:manualLayout>
              </c:layout>
              <c:tx>
                <c:rich>
                  <a:bodyPr/>
                  <a:lstStyle/>
                  <a:p>
                    <a:r>
                      <a:rPr lang="el-GR"/>
                      <a:t>υγραέριο</a:t>
                    </a:r>
                    <a:endParaRPr lang="en-US"/>
                  </a:p>
                </c:rich>
              </c:tx>
              <c:showVal val="1"/>
            </c:dLbl>
            <c:dLbl>
              <c:idx val="2"/>
              <c:layout>
                <c:manualLayout>
                  <c:x val="2.0236080524374759E-2"/>
                  <c:y val="-3.133158410076984E-2"/>
                </c:manualLayout>
              </c:layout>
              <c:tx>
                <c:rich>
                  <a:bodyPr/>
                  <a:lstStyle/>
                  <a:p>
                    <a:r>
                      <a:rPr lang="el-GR" sz="1000" b="0" i="0" u="none" strike="noStrike" baseline="0"/>
                      <a:t>πετρέλαιο</a:t>
                    </a:r>
                    <a:endParaRPr lang="en-US"/>
                  </a:p>
                </c:rich>
              </c:tx>
              <c:showVal val="1"/>
            </c:dLbl>
            <c:dLbl>
              <c:idx val="3"/>
              <c:layout>
                <c:manualLayout>
                  <c:x val="2.0952377809917173E-2"/>
                  <c:y val="-1.3253807704156647E-2"/>
                </c:manualLayout>
              </c:layout>
              <c:tx>
                <c:rich>
                  <a:bodyPr/>
                  <a:lstStyle/>
                  <a:p>
                    <a:r>
                      <a:rPr lang="el-GR" sz="1000" b="0" i="0" u="none" strike="noStrike" baseline="0"/>
                      <a:t>μηχανή</a:t>
                    </a:r>
                    <a:endParaRPr lang="en-US"/>
                  </a:p>
                </c:rich>
              </c:tx>
              <c:showVal val="1"/>
            </c:dLbl>
            <c:dLbl>
              <c:idx val="4"/>
              <c:layout>
                <c:manualLayout>
                  <c:x val="2.4761901048083831E-2"/>
                  <c:y val="-2.1206092326650643E-2"/>
                </c:manualLayout>
              </c:layout>
              <c:tx>
                <c:rich>
                  <a:bodyPr/>
                  <a:lstStyle/>
                  <a:p>
                    <a:r>
                      <a:rPr lang="el-GR"/>
                      <a:t>υδρογόνο</a:t>
                    </a:r>
                    <a:endParaRPr lang="en-US"/>
                  </a:p>
                </c:rich>
              </c:tx>
              <c:showVal val="1"/>
            </c:dLbl>
            <c:dLbl>
              <c:idx val="5"/>
              <c:layout>
                <c:manualLayout>
                  <c:x val="2.285713942900048E-2"/>
                  <c:y val="-2.1206092326650643E-2"/>
                </c:manualLayout>
              </c:layout>
              <c:tx>
                <c:rich>
                  <a:bodyPr/>
                  <a:lstStyle/>
                  <a:p>
                    <a:r>
                      <a:rPr lang="el-GR"/>
                      <a:t>υδρογόνο</a:t>
                    </a:r>
                    <a:endParaRPr lang="en-US"/>
                  </a:p>
                </c:rich>
              </c:tx>
              <c:showVal val="1"/>
            </c:dLbl>
            <c:showVal val="1"/>
          </c:dLbls>
          <c:val>
            <c:numRef>
              <c:f>Sheet2!$R$2:$R$6</c:f>
              <c:numCache>
                <c:formatCode>0</c:formatCode>
                <c:ptCount val="5"/>
                <c:pt idx="0">
                  <c:v>2018.5200000000004</c:v>
                </c:pt>
                <c:pt idx="1">
                  <c:v>1490.7564</c:v>
                </c:pt>
                <c:pt idx="2">
                  <c:v>1238.5239999999999</c:v>
                </c:pt>
                <c:pt idx="3">
                  <c:v>1351.7280000000003</c:v>
                </c:pt>
                <c:pt idx="4">
                  <c:v>1513.89</c:v>
                </c:pt>
              </c:numCache>
            </c:numRef>
          </c:val>
        </c:ser>
        <c:shape val="box"/>
        <c:axId val="33837056"/>
        <c:axId val="33838592"/>
        <c:axId val="0"/>
      </c:bar3DChart>
      <c:catAx>
        <c:axId val="33837056"/>
        <c:scaling>
          <c:orientation val="minMax"/>
        </c:scaling>
        <c:axPos val="b"/>
        <c:numFmt formatCode="General" sourceLinked="0"/>
        <c:majorTickMark val="none"/>
        <c:tickLblPos val="nextTo"/>
        <c:crossAx val="33838592"/>
        <c:crosses val="autoZero"/>
        <c:auto val="1"/>
        <c:lblAlgn val="ctr"/>
        <c:lblOffset val="100"/>
      </c:catAx>
      <c:valAx>
        <c:axId val="3383859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Euro</a:t>
                </a:r>
              </a:p>
            </c:rich>
          </c:tx>
          <c:layout/>
        </c:title>
        <c:numFmt formatCode="0" sourceLinked="1"/>
        <c:majorTickMark val="none"/>
        <c:tickLblPos val="nextTo"/>
        <c:crossAx val="3383705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dispBlanksAs val="gap"/>
  </c:chart>
  <c:spPr>
    <a:effectLst>
      <a:innerShdw blurRad="63500" dist="50800" dir="18900000">
        <a:prstClr val="black">
          <a:alpha val="50000"/>
        </a:prstClr>
      </a:innerShdw>
    </a:effectLst>
    <a:scene3d>
      <a:camera prst="orthographicFront"/>
      <a:lightRig rig="threePt" dir="t"/>
    </a:scene3d>
    <a:sp3d prstMaterial="metal">
      <a:bevelT w="184150" h="228600"/>
      <a:bevelB w="165100" h="146050"/>
    </a:sp3d>
  </c:sp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19048</xdr:colOff>
      <xdr:row>7</xdr:row>
      <xdr:rowOff>19049</xdr:rowOff>
    </xdr:from>
    <xdr:to>
      <xdr:col>9</xdr:col>
      <xdr:colOff>257175</xdr:colOff>
      <xdr:row>26</xdr:row>
      <xdr:rowOff>38100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per">
      <a: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63000"/>
                <a:tint val="82000"/>
              </a:schemeClr>
              <a:schemeClr val="phClr">
                <a:tint val="10000"/>
                <a:satMod val="400000"/>
              </a:schemeClr>
            </a:duotone>
          </a:blip>
          <a:tile tx="0" ty="0" sx="40000" sy="40000" flip="none" algn="tl"/>
        </a:blipFill>
        <a:blipFill>
          <a:blip xmlns:r="http://schemas.openxmlformats.org/officeDocument/2006/relationships" r:embed="rId1">
            <a:duotone>
              <a:schemeClr val="phClr">
                <a:shade val="40000"/>
              </a:schemeClr>
              <a:schemeClr val="phClr">
                <a:tint val="42000"/>
              </a:schemeClr>
            </a:duotone>
          </a:blip>
          <a:tile tx="0" ty="0" sx="40000" sy="40000" flip="none" algn="tl"/>
        </a:blipFill>
      </a:fillStyleLst>
      <a:lnStyleLst>
        <a:ln w="127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  <a:ln w="635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rotWithShape="0">
              <a:srgbClr val="000000">
                <a:alpha val="50000"/>
              </a:srgbClr>
            </a:outerShdw>
            <a:softEdge rad="12700"/>
          </a:effectLst>
        </a:effectStyle>
        <a:effectStyle>
          <a:effectLst>
            <a:outerShdw blurRad="95000" algn="tl" rotWithShape="0">
              <a:srgbClr val="000000">
                <a:alpha val="50000"/>
              </a:srgbClr>
            </a:outerShdw>
          </a:effectLst>
          <a:scene3d>
            <a:camera prst="orthographicFront"/>
            <a:lightRig rig="soft" dir="t">
              <a:rot lat="0" lon="0" rev="18000000"/>
            </a:lightRig>
          </a:scene3d>
          <a:sp3d prstMaterial="dkEdge">
            <a:bevelT w="73660" h="4445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www.gasprice.gr/main/searchforstations.asp?cityid=873&amp;orderid=51" TargetMode="External"/><Relationship Id="rId6" Type="http://schemas.openxmlformats.org/officeDocument/2006/relationships/comments" Target="../comments1.xml"/><Relationship Id="rId5" Type="http://schemas.openxmlformats.org/officeDocument/2006/relationships/image" Target="../media/image2.jpeg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6"/>
  <sheetViews>
    <sheetView workbookViewId="0">
      <selection activeCell="F9" sqref="F9"/>
    </sheetView>
  </sheetViews>
  <sheetFormatPr defaultRowHeight="15"/>
  <cols>
    <col min="1" max="1" width="29.85546875" customWidth="1"/>
    <col min="2" max="2" width="9.140625" style="2"/>
    <col min="3" max="3" width="12" style="2" customWidth="1"/>
    <col min="4" max="5" width="14" style="2" customWidth="1"/>
    <col min="6" max="6" width="16" style="2" customWidth="1"/>
    <col min="7" max="7" width="16.85546875" customWidth="1"/>
    <col min="8" max="8" width="12.7109375" customWidth="1"/>
    <col min="9" max="9" width="22.42578125" customWidth="1"/>
    <col min="10" max="10" width="10.140625" customWidth="1"/>
    <col min="11" max="11" width="6.140625" customWidth="1"/>
    <col min="12" max="12" width="9.28515625" customWidth="1"/>
    <col min="13" max="13" width="10.5703125" customWidth="1"/>
  </cols>
  <sheetData>
    <row r="1" spans="1:13">
      <c r="C1" s="2" t="s">
        <v>8</v>
      </c>
      <c r="D1" s="8" t="s">
        <v>9</v>
      </c>
      <c r="E1" s="2" t="s">
        <v>13</v>
      </c>
      <c r="F1" s="2" t="s">
        <v>10</v>
      </c>
      <c r="G1" s="2" t="s">
        <v>11</v>
      </c>
      <c r="H1" s="2" t="s">
        <v>12</v>
      </c>
    </row>
    <row r="2" spans="1:13">
      <c r="A2" t="s">
        <v>0</v>
      </c>
      <c r="B2" s="2">
        <v>8.6</v>
      </c>
      <c r="C2" s="4">
        <f>(B14/100)*B2</f>
        <v>1204</v>
      </c>
      <c r="D2" s="4"/>
      <c r="E2" s="4">
        <f>F2/12</f>
        <v>160.53333333333333</v>
      </c>
      <c r="F2" s="5">
        <f>C2*B10</f>
        <v>1926.4</v>
      </c>
      <c r="G2" s="4">
        <f>F2-D5</f>
        <v>478.62640000000033</v>
      </c>
      <c r="H2" s="4">
        <f>G2/12</f>
        <v>39.885533333333363</v>
      </c>
      <c r="J2" t="s">
        <v>19</v>
      </c>
      <c r="K2" t="s">
        <v>20</v>
      </c>
      <c r="L2" t="s">
        <v>21</v>
      </c>
      <c r="M2" s="2" t="s">
        <v>22</v>
      </c>
    </row>
    <row r="3" spans="1:13">
      <c r="A3" t="s">
        <v>2</v>
      </c>
      <c r="B3" s="2">
        <v>1.5</v>
      </c>
      <c r="C3" s="4">
        <f>(B14/100)*B3</f>
        <v>210</v>
      </c>
      <c r="D3" s="4">
        <f>C3*B10</f>
        <v>336</v>
      </c>
      <c r="E3" s="4">
        <f>D3/12</f>
        <v>28</v>
      </c>
      <c r="F3" s="6">
        <f>D5/F2</f>
        <v>0.75154360465116266</v>
      </c>
      <c r="G3" s="7" t="s">
        <v>16</v>
      </c>
      <c r="H3" s="4"/>
      <c r="K3" s="4">
        <f>1500/H2</f>
        <v>37.60762047392285</v>
      </c>
      <c r="L3" s="4">
        <f>3000/H7</f>
        <v>72.254335260115596</v>
      </c>
      <c r="M3" s="11">
        <f>700/E20</f>
        <v>17.441860465116282</v>
      </c>
    </row>
    <row r="4" spans="1:13">
      <c r="A4" t="s">
        <v>1</v>
      </c>
      <c r="B4" s="2">
        <f>B2*1.14</f>
        <v>9.8039999999999985</v>
      </c>
      <c r="C4" s="4">
        <f>(B14/100)*B4</f>
        <v>1372.5599999999997</v>
      </c>
      <c r="D4" s="4">
        <f>C4*B11</f>
        <v>1111.7735999999998</v>
      </c>
      <c r="E4" s="4">
        <f>D4/12</f>
        <v>92.647799999999975</v>
      </c>
      <c r="F4" s="6">
        <f>F7/F2</f>
        <v>0.74136212624584719</v>
      </c>
      <c r="G4" s="7" t="s">
        <v>17</v>
      </c>
      <c r="H4" s="4"/>
      <c r="I4" s="4"/>
    </row>
    <row r="5" spans="1:13">
      <c r="C5" s="4"/>
      <c r="D5" s="9">
        <f>SUM(D3:D4)</f>
        <v>1447.7735999999998</v>
      </c>
      <c r="E5" s="4">
        <f>D5/12</f>
        <v>120.64779999999998</v>
      </c>
      <c r="F5" s="6">
        <f>F7/D5</f>
        <v>0.98645257794450758</v>
      </c>
      <c r="G5" s="7" t="s">
        <v>18</v>
      </c>
      <c r="H5" s="4"/>
    </row>
    <row r="6" spans="1:13">
      <c r="C6" s="4"/>
      <c r="D6" s="4"/>
      <c r="E6" s="4"/>
      <c r="F6" s="4" t="s">
        <v>15</v>
      </c>
      <c r="G6" s="4"/>
      <c r="H6" s="4"/>
    </row>
    <row r="7" spans="1:13">
      <c r="A7" t="s">
        <v>14</v>
      </c>
      <c r="B7" s="2">
        <v>4</v>
      </c>
      <c r="C7" s="4">
        <f>((B14*I19)/100)*B7</f>
        <v>336</v>
      </c>
      <c r="D7" s="4">
        <f>C7*B10</f>
        <v>537.6</v>
      </c>
      <c r="E7" s="4">
        <f>D7/12</f>
        <v>44.800000000000004</v>
      </c>
      <c r="F7" s="5">
        <f>D7+F2*(1-I19)+120</f>
        <v>1428.16</v>
      </c>
      <c r="G7" s="4">
        <f>F2-F7</f>
        <v>498.24</v>
      </c>
      <c r="H7" s="4">
        <f>G7/12</f>
        <v>41.52</v>
      </c>
    </row>
    <row r="8" spans="1:13">
      <c r="C8" s="4"/>
      <c r="D8" s="4"/>
      <c r="E8" s="4"/>
      <c r="F8" s="4"/>
      <c r="G8" s="4">
        <f>G7-G2</f>
        <v>19.613599999999678</v>
      </c>
      <c r="H8" s="4"/>
    </row>
    <row r="9" spans="1:13">
      <c r="A9" t="s">
        <v>33</v>
      </c>
      <c r="B9" s="2">
        <v>1.42</v>
      </c>
      <c r="C9" s="4"/>
      <c r="D9" s="4"/>
      <c r="E9" s="4"/>
      <c r="F9" s="4"/>
      <c r="G9" s="1">
        <f>G8/G7</f>
        <v>3.9365767501605003E-2</v>
      </c>
      <c r="H9" s="4"/>
    </row>
    <row r="10" spans="1:13">
      <c r="A10" t="s">
        <v>3</v>
      </c>
      <c r="B10" s="2">
        <v>1.6</v>
      </c>
    </row>
    <row r="11" spans="1:13">
      <c r="A11" t="s">
        <v>4</v>
      </c>
      <c r="B11" s="2">
        <v>0.81</v>
      </c>
    </row>
    <row r="12" spans="1:13">
      <c r="A12" t="s">
        <v>5</v>
      </c>
      <c r="B12" s="2">
        <f>12.5*2*22</f>
        <v>550</v>
      </c>
      <c r="C12" s="2">
        <f>B12*12</f>
        <v>6600</v>
      </c>
    </row>
    <row r="13" spans="1:13">
      <c r="A13" t="s">
        <v>6</v>
      </c>
      <c r="B13" s="2">
        <f>8*50+22*10</f>
        <v>620</v>
      </c>
    </row>
    <row r="14" spans="1:13">
      <c r="A14" t="s">
        <v>7</v>
      </c>
      <c r="B14" s="2">
        <v>14000</v>
      </c>
      <c r="C14" s="2">
        <f>(B14-C12)/12</f>
        <v>616.66666666666663</v>
      </c>
    </row>
    <row r="17" spans="1:14">
      <c r="A17" t="s">
        <v>25</v>
      </c>
    </row>
    <row r="18" spans="1:14">
      <c r="A18" t="s">
        <v>26</v>
      </c>
      <c r="B18" s="2">
        <f>F2/B14</f>
        <v>0.1376</v>
      </c>
      <c r="D18" s="2" t="s">
        <v>22</v>
      </c>
      <c r="E18" s="2">
        <f>F2*0.75</f>
        <v>1444.8000000000002</v>
      </c>
      <c r="I18" t="s">
        <v>29</v>
      </c>
    </row>
    <row r="19" spans="1:14">
      <c r="A19" t="s">
        <v>27</v>
      </c>
      <c r="B19" s="2">
        <f>D5/B14</f>
        <v>0.10341239999999999</v>
      </c>
      <c r="C19" s="3"/>
      <c r="D19" s="2" t="s">
        <v>23</v>
      </c>
      <c r="E19" s="2">
        <f>F2-E18</f>
        <v>481.59999999999991</v>
      </c>
      <c r="I19" s="10">
        <v>0.6</v>
      </c>
      <c r="L19" s="1"/>
      <c r="M19" s="1"/>
      <c r="N19" s="1"/>
    </row>
    <row r="20" spans="1:14">
      <c r="D20" s="2" t="s">
        <v>24</v>
      </c>
      <c r="E20" s="2">
        <f>E19/12</f>
        <v>40.133333333333326</v>
      </c>
    </row>
    <row r="24" spans="1:14">
      <c r="I24" s="12" t="s">
        <v>30</v>
      </c>
      <c r="J24" s="2">
        <f>B2*0.75</f>
        <v>6.4499999999999993</v>
      </c>
    </row>
    <row r="25" spans="1:14">
      <c r="I25" s="12" t="s">
        <v>28</v>
      </c>
      <c r="J25" s="2">
        <f>400*1.25</f>
        <v>500</v>
      </c>
    </row>
    <row r="26" spans="1:14">
      <c r="A26" t="s">
        <v>32</v>
      </c>
      <c r="B26" s="2">
        <f>B2*0.7</f>
        <v>6.02</v>
      </c>
      <c r="C26" s="2">
        <f>(B14/100)*B26</f>
        <v>842.8</v>
      </c>
      <c r="E26" s="2">
        <f>F26/12</f>
        <v>99.731333333333325</v>
      </c>
      <c r="F26" s="2">
        <f>C26*B9</f>
        <v>1196.7759999999998</v>
      </c>
      <c r="G26" s="2">
        <f>F2-F26</f>
        <v>729.62400000000025</v>
      </c>
      <c r="H26">
        <f>G26/12</f>
        <v>60.802000000000021</v>
      </c>
      <c r="I26" s="13" t="s">
        <v>31</v>
      </c>
      <c r="J26">
        <f>B10*0.75</f>
        <v>1.2000000000000002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22"/>
  <sheetViews>
    <sheetView showGridLines="0" tabSelected="1" zoomScaleNormal="100" workbookViewId="0">
      <selection activeCell="C12" sqref="C12"/>
    </sheetView>
  </sheetViews>
  <sheetFormatPr defaultRowHeight="15"/>
  <cols>
    <col min="1" max="1" width="23.28515625" customWidth="1"/>
    <col min="2" max="2" width="12.42578125" customWidth="1"/>
    <col min="3" max="3" width="14.85546875" customWidth="1"/>
    <col min="4" max="4" width="12" customWidth="1"/>
    <col min="5" max="5" width="11.85546875" customWidth="1"/>
    <col min="6" max="6" width="13.42578125" customWidth="1"/>
    <col min="7" max="7" width="12.5703125" customWidth="1"/>
    <col min="8" max="8" width="11.140625" customWidth="1"/>
    <col min="9" max="9" width="20.140625" customWidth="1"/>
    <col min="10" max="10" width="12.140625" customWidth="1"/>
    <col min="11" max="11" width="20.5703125" customWidth="1"/>
    <col min="12" max="12" width="17" customWidth="1"/>
    <col min="13" max="13" width="10.42578125" customWidth="1"/>
    <col min="14" max="14" width="20.140625" style="4" customWidth="1"/>
    <col min="15" max="15" width="20.5703125" customWidth="1"/>
    <col min="16" max="16" width="15.7109375" customWidth="1"/>
    <col min="17" max="17" width="11.140625" bestFit="1" customWidth="1"/>
    <col min="18" max="18" width="5" hidden="1" customWidth="1"/>
  </cols>
  <sheetData>
    <row r="1" spans="1:18" ht="16.5" thickTop="1" thickBot="1">
      <c r="A1" s="26" t="s">
        <v>65</v>
      </c>
      <c r="B1" s="15" t="s">
        <v>53</v>
      </c>
      <c r="C1" s="15" t="s">
        <v>54</v>
      </c>
      <c r="D1" s="14" t="s">
        <v>37</v>
      </c>
      <c r="E1" s="15" t="s">
        <v>38</v>
      </c>
      <c r="F1" s="15" t="s">
        <v>39</v>
      </c>
      <c r="G1" s="15" t="s">
        <v>40</v>
      </c>
      <c r="H1" s="15" t="s">
        <v>47</v>
      </c>
      <c r="I1" s="15" t="s">
        <v>46</v>
      </c>
      <c r="J1" s="15" t="s">
        <v>62</v>
      </c>
      <c r="K1" s="15" t="s">
        <v>48</v>
      </c>
      <c r="L1" s="15" t="s">
        <v>50</v>
      </c>
      <c r="M1" s="15" t="s">
        <v>49</v>
      </c>
      <c r="N1" s="16" t="s">
        <v>51</v>
      </c>
      <c r="O1" s="16" t="s">
        <v>52</v>
      </c>
      <c r="P1" s="15" t="s">
        <v>61</v>
      </c>
      <c r="Q1" s="17" t="s">
        <v>65</v>
      </c>
    </row>
    <row r="2" spans="1:18" ht="16.5" thickTop="1" thickBot="1">
      <c r="A2" s="17" t="s">
        <v>41</v>
      </c>
      <c r="B2" s="14">
        <v>8.9</v>
      </c>
      <c r="C2" s="34">
        <v>1.62</v>
      </c>
      <c r="D2" s="27">
        <f>(B2/100)*$B$9</f>
        <v>1246.0000000000002</v>
      </c>
      <c r="E2" s="27">
        <f>D2/12</f>
        <v>103.83333333333336</v>
      </c>
      <c r="F2" s="27">
        <f>D2*C2</f>
        <v>2018.5200000000004</v>
      </c>
      <c r="G2" s="27">
        <f>F2/12</f>
        <v>168.21000000000004</v>
      </c>
      <c r="H2" s="28">
        <f>F2/$B$9</f>
        <v>0.14418000000000003</v>
      </c>
      <c r="I2" s="27">
        <f>F2</f>
        <v>2018.5200000000004</v>
      </c>
      <c r="J2" s="27"/>
      <c r="K2" s="29"/>
      <c r="L2" s="29"/>
      <c r="M2" s="29"/>
      <c r="N2" s="27"/>
      <c r="O2" s="30"/>
      <c r="P2" s="31"/>
      <c r="Q2" s="17" t="s">
        <v>41</v>
      </c>
      <c r="R2" s="11">
        <f>F2</f>
        <v>2018.5200000000004</v>
      </c>
    </row>
    <row r="3" spans="1:18" ht="16.5" thickTop="1" thickBot="1">
      <c r="A3" s="42" t="s">
        <v>42</v>
      </c>
      <c r="B3" s="14">
        <v>1.5</v>
      </c>
      <c r="C3" s="34">
        <f>C2</f>
        <v>1.62</v>
      </c>
      <c r="D3" s="27">
        <f>(B3/100)*$B$9</f>
        <v>210</v>
      </c>
      <c r="E3" s="27">
        <f t="shared" ref="E3:E7" si="0">D3/12</f>
        <v>17.5</v>
      </c>
      <c r="F3" s="48">
        <f>D3*C3+C4*D4</f>
        <v>1490.7564</v>
      </c>
      <c r="G3" s="48">
        <f t="shared" ref="G3:G7" si="1">F3/12</f>
        <v>124.22969999999999</v>
      </c>
      <c r="H3" s="50">
        <f>F3/$B$9</f>
        <v>0.1064826</v>
      </c>
      <c r="I3" s="43">
        <f>F3+F4</f>
        <v>1490.7564</v>
      </c>
      <c r="J3" s="54">
        <f>1-I3/$I$2</f>
        <v>0.26146067415730356</v>
      </c>
      <c r="K3" s="44">
        <f>$I$2-I3</f>
        <v>527.76360000000045</v>
      </c>
      <c r="L3" s="44">
        <f>K3/12</f>
        <v>43.980300000000035</v>
      </c>
      <c r="M3" s="45">
        <v>1500</v>
      </c>
      <c r="N3" s="46">
        <f>M3/L3</f>
        <v>34.106179357575975</v>
      </c>
      <c r="O3" s="47">
        <f>N3/12</f>
        <v>2.8421816131313311</v>
      </c>
      <c r="P3" s="52">
        <f>NPV(B13,K3,K3,K3,K3,K3,K3,K3,K3,K3,K3)-M3</f>
        <v>3001.9305578670273</v>
      </c>
      <c r="Q3" s="42" t="s">
        <v>42</v>
      </c>
      <c r="R3" s="11">
        <f>I3</f>
        <v>1490.7564</v>
      </c>
    </row>
    <row r="4" spans="1:18" ht="16.5" thickTop="1" thickBot="1">
      <c r="A4" s="42"/>
      <c r="B4" s="14">
        <f>B2*1.14</f>
        <v>10.145999999999999</v>
      </c>
      <c r="C4" s="34">
        <v>0.81</v>
      </c>
      <c r="D4" s="27">
        <f>(B4/100)*$B$9</f>
        <v>1420.4399999999998</v>
      </c>
      <c r="E4" s="27">
        <f t="shared" si="0"/>
        <v>118.36999999999999</v>
      </c>
      <c r="F4" s="49"/>
      <c r="G4" s="49"/>
      <c r="H4" s="51"/>
      <c r="I4" s="43"/>
      <c r="J4" s="55"/>
      <c r="K4" s="44"/>
      <c r="L4" s="44"/>
      <c r="M4" s="45"/>
      <c r="N4" s="46"/>
      <c r="O4" s="47"/>
      <c r="P4" s="53"/>
      <c r="Q4" s="42"/>
      <c r="R4" s="11">
        <f>I5</f>
        <v>1238.5239999999999</v>
      </c>
    </row>
    <row r="5" spans="1:18" ht="16.5" thickTop="1" thickBot="1">
      <c r="A5" s="17" t="s">
        <v>43</v>
      </c>
      <c r="B5" s="14">
        <f>B2*0.7</f>
        <v>6.2299999999999995</v>
      </c>
      <c r="C5" s="34">
        <v>1.42</v>
      </c>
      <c r="D5" s="27">
        <f>(B5/100)*$B$9</f>
        <v>872.19999999999993</v>
      </c>
      <c r="E5" s="27">
        <f t="shared" si="0"/>
        <v>72.683333333333323</v>
      </c>
      <c r="F5" s="27">
        <f>D5*C5</f>
        <v>1238.5239999999999</v>
      </c>
      <c r="G5" s="27">
        <f t="shared" si="1"/>
        <v>103.21033333333332</v>
      </c>
      <c r="H5" s="28">
        <f>F5/$B$9</f>
        <v>8.8465999999999989E-2</v>
      </c>
      <c r="I5" s="27">
        <f>F5</f>
        <v>1238.5239999999999</v>
      </c>
      <c r="J5" s="19">
        <f>1-I5/$I$2</f>
        <v>0.38641975308641996</v>
      </c>
      <c r="K5" s="18">
        <f>$I$2-I5</f>
        <v>779.99600000000055</v>
      </c>
      <c r="L5" s="18">
        <f>K5/12</f>
        <v>64.999666666666712</v>
      </c>
      <c r="M5" s="29">
        <v>14000</v>
      </c>
      <c r="N5" s="38">
        <f>M5/L5</f>
        <v>215.3857199267687</v>
      </c>
      <c r="O5" s="39">
        <f>N5/12</f>
        <v>17.948809993897392</v>
      </c>
      <c r="P5" s="32">
        <f>NPV(B13,K5,K5,K5,K5,K5,K5,K5,K5,K5,K5,K5,K5)-B14</f>
        <v>-6235.9167010332694</v>
      </c>
      <c r="Q5" s="17" t="s">
        <v>43</v>
      </c>
      <c r="R5" s="11">
        <f>I6</f>
        <v>1351.7280000000003</v>
      </c>
    </row>
    <row r="6" spans="1:18" ht="16.5" thickTop="1" thickBot="1">
      <c r="A6" s="17" t="s">
        <v>44</v>
      </c>
      <c r="B6" s="14">
        <v>4</v>
      </c>
      <c r="C6" s="34">
        <f>C2</f>
        <v>1.62</v>
      </c>
      <c r="D6" s="27">
        <f>(B6/100)*$B$9*B12+(B2/100)*(B9*(1-B12))</f>
        <v>834.40000000000009</v>
      </c>
      <c r="E6" s="27">
        <f t="shared" si="0"/>
        <v>69.533333333333346</v>
      </c>
      <c r="F6" s="27">
        <f>D6*C6</f>
        <v>1351.7280000000003</v>
      </c>
      <c r="G6" s="27">
        <f t="shared" si="1"/>
        <v>112.64400000000002</v>
      </c>
      <c r="H6" s="28">
        <f>F6/$B$9</f>
        <v>9.6552000000000027E-2</v>
      </c>
      <c r="I6" s="27">
        <f>F6</f>
        <v>1351.7280000000003</v>
      </c>
      <c r="J6" s="19">
        <f t="shared" ref="J6:J7" si="2">1-I6/$I$2</f>
        <v>0.33033707865168538</v>
      </c>
      <c r="K6" s="18">
        <f>$I$2-I6</f>
        <v>666.79200000000014</v>
      </c>
      <c r="L6" s="18">
        <f t="shared" ref="L6:L7" si="3">K6/12</f>
        <v>55.56600000000001</v>
      </c>
      <c r="M6" s="29">
        <v>3000</v>
      </c>
      <c r="N6" s="38">
        <f>M6/L6</f>
        <v>53.989849908217245</v>
      </c>
      <c r="O6" s="39">
        <f>N6/12</f>
        <v>4.4991541590181034</v>
      </c>
      <c r="P6" s="33">
        <f>NPV(B13,K6,K6,K6,K6,K6,K6)-M6</f>
        <v>612.13991724642528</v>
      </c>
      <c r="Q6" s="17" t="s">
        <v>44</v>
      </c>
      <c r="R6" s="11">
        <f>I7</f>
        <v>1513.89</v>
      </c>
    </row>
    <row r="7" spans="1:18" ht="16.5" thickTop="1" thickBot="1">
      <c r="A7" s="22" t="s">
        <v>45</v>
      </c>
      <c r="B7" s="23">
        <f>B2*0.75</f>
        <v>6.6750000000000007</v>
      </c>
      <c r="C7" s="35">
        <f>C2</f>
        <v>1.62</v>
      </c>
      <c r="D7" s="27">
        <f>(B7/100)*$B$9</f>
        <v>934.5</v>
      </c>
      <c r="E7" s="27">
        <f t="shared" si="0"/>
        <v>77.875</v>
      </c>
      <c r="F7" s="27">
        <f>D7*C7</f>
        <v>1513.89</v>
      </c>
      <c r="G7" s="27">
        <f t="shared" si="1"/>
        <v>126.15750000000001</v>
      </c>
      <c r="H7" s="28">
        <f>F7/$B$9</f>
        <v>0.10813500000000001</v>
      </c>
      <c r="I7" s="27">
        <f>F7</f>
        <v>1513.89</v>
      </c>
      <c r="J7" s="19">
        <f t="shared" si="2"/>
        <v>0.25000000000000011</v>
      </c>
      <c r="K7" s="18">
        <f>$I$2-I7</f>
        <v>504.63000000000034</v>
      </c>
      <c r="L7" s="18">
        <f t="shared" si="3"/>
        <v>42.05250000000003</v>
      </c>
      <c r="M7" s="29">
        <v>650</v>
      </c>
      <c r="N7" s="38">
        <f>M7/L7</f>
        <v>15.456869389453647</v>
      </c>
      <c r="O7" s="39">
        <f>N7/12</f>
        <v>1.2880724491211373</v>
      </c>
      <c r="P7" s="33">
        <f>NPV(B13,K7,K7,K7,K7,K7,K7,K7,K7,K7,K7)-M7</f>
        <v>3654.5962575221893</v>
      </c>
      <c r="Q7" s="17" t="s">
        <v>45</v>
      </c>
    </row>
    <row r="8" spans="1:18" ht="15.75" thickBot="1">
      <c r="A8" s="25" t="s">
        <v>64</v>
      </c>
      <c r="B8" s="21"/>
      <c r="C8" s="21"/>
      <c r="D8" s="4"/>
      <c r="E8" s="4"/>
      <c r="F8" s="4"/>
      <c r="G8" s="4"/>
    </row>
    <row r="9" spans="1:18" ht="16.5" thickTop="1" thickBot="1">
      <c r="A9" s="15" t="s">
        <v>7</v>
      </c>
      <c r="B9" s="16">
        <v>14000</v>
      </c>
      <c r="C9" s="15"/>
    </row>
    <row r="10" spans="1:18" ht="16.5" thickTop="1" thickBot="1">
      <c r="A10" s="15" t="s">
        <v>35</v>
      </c>
      <c r="B10" s="16">
        <f>C10*12</f>
        <v>6600</v>
      </c>
      <c r="C10" s="15">
        <f>12.5*2*22</f>
        <v>550</v>
      </c>
    </row>
    <row r="11" spans="1:18" ht="16.5" thickTop="1" thickBot="1">
      <c r="A11" s="15" t="s">
        <v>36</v>
      </c>
      <c r="B11" s="16">
        <f>B9-B10</f>
        <v>7400</v>
      </c>
      <c r="C11" s="37">
        <f>B11/12</f>
        <v>616.66666666666663</v>
      </c>
      <c r="E11" s="20"/>
    </row>
    <row r="12" spans="1:18" ht="16.5" thickTop="1" thickBot="1">
      <c r="A12" s="15" t="s">
        <v>34</v>
      </c>
      <c r="B12" s="15">
        <v>0.6</v>
      </c>
      <c r="C12" s="15"/>
      <c r="E12" s="20"/>
    </row>
    <row r="13" spans="1:18" ht="16.5" thickTop="1" thickBot="1">
      <c r="A13" s="15" t="s">
        <v>59</v>
      </c>
      <c r="B13" s="15">
        <v>0.03</v>
      </c>
      <c r="C13" s="15"/>
      <c r="E13" s="20"/>
    </row>
    <row r="14" spans="1:18" ht="16.5" thickTop="1" thickBot="1">
      <c r="A14" s="24" t="s">
        <v>60</v>
      </c>
      <c r="B14" s="36">
        <v>14000</v>
      </c>
      <c r="C14" s="24"/>
      <c r="E14" s="20"/>
    </row>
    <row r="15" spans="1:18" ht="15.75" thickBot="1">
      <c r="A15" s="40" t="s">
        <v>55</v>
      </c>
      <c r="B15" s="41"/>
      <c r="C15" s="21" t="s">
        <v>63</v>
      </c>
      <c r="E15" s="20"/>
    </row>
    <row r="16" spans="1:18" ht="16.5" thickTop="1" thickBot="1">
      <c r="A16" s="15" t="s">
        <v>26</v>
      </c>
      <c r="B16" s="16">
        <f>$C$10*H2</f>
        <v>79.299000000000021</v>
      </c>
      <c r="C16" s="16"/>
      <c r="E16" s="20"/>
    </row>
    <row r="17" spans="1:5" ht="16.5" thickTop="1" thickBot="1">
      <c r="A17" s="15" t="s">
        <v>27</v>
      </c>
      <c r="B17" s="16">
        <f>$C$10*H3</f>
        <v>58.565429999999999</v>
      </c>
      <c r="C17" s="16">
        <f>$B$16-B17</f>
        <v>20.733570000000022</v>
      </c>
      <c r="E17" s="20"/>
    </row>
    <row r="18" spans="1:5" ht="16.5" thickTop="1" thickBot="1">
      <c r="A18" s="15" t="s">
        <v>57</v>
      </c>
      <c r="B18" s="16">
        <f>$C$10*H5</f>
        <v>48.656299999999995</v>
      </c>
      <c r="C18" s="16">
        <f>$B$16-B18</f>
        <v>30.642700000000026</v>
      </c>
      <c r="E18" s="20"/>
    </row>
    <row r="19" spans="1:5" ht="16.5" thickTop="1" thickBot="1">
      <c r="A19" s="15" t="s">
        <v>56</v>
      </c>
      <c r="B19" s="16">
        <f>$C$10*H6</f>
        <v>53.103600000000014</v>
      </c>
      <c r="C19" s="16">
        <f>$B$16-B19</f>
        <v>26.195400000000006</v>
      </c>
      <c r="E19" s="20"/>
    </row>
    <row r="20" spans="1:5" ht="16.5" thickTop="1" thickBot="1">
      <c r="A20" s="15" t="s">
        <v>22</v>
      </c>
      <c r="B20" s="16">
        <f>$C$10*H7</f>
        <v>59.474250000000005</v>
      </c>
      <c r="C20" s="16">
        <f>$B$16-B20</f>
        <v>19.824750000000016</v>
      </c>
      <c r="E20" s="20"/>
    </row>
    <row r="21" spans="1:5" ht="16.5" thickTop="1" thickBot="1">
      <c r="A21" s="15" t="s">
        <v>58</v>
      </c>
      <c r="B21" s="15">
        <v>45</v>
      </c>
      <c r="C21" s="16">
        <f>$B$16-B21</f>
        <v>34.299000000000021</v>
      </c>
    </row>
    <row r="22" spans="1:5" ht="15.75" thickTop="1"/>
  </sheetData>
  <mergeCells count="14">
    <mergeCell ref="A15:B15"/>
    <mergeCell ref="Q3:Q4"/>
    <mergeCell ref="A3:A4"/>
    <mergeCell ref="I3:I4"/>
    <mergeCell ref="K3:K4"/>
    <mergeCell ref="M3:M4"/>
    <mergeCell ref="N3:N4"/>
    <mergeCell ref="L3:L4"/>
    <mergeCell ref="O3:O4"/>
    <mergeCell ref="F3:F4"/>
    <mergeCell ref="G3:G4"/>
    <mergeCell ref="H3:H4"/>
    <mergeCell ref="P3:P4"/>
    <mergeCell ref="J3:J4"/>
  </mergeCells>
  <conditionalFormatting sqref="F2:F7">
    <cfRule type="dataBar" priority="25">
      <dataBar>
        <cfvo type="min" val="0"/>
        <cfvo type="max" val="0"/>
        <color rgb="FF638EC6"/>
      </dataBar>
    </cfRule>
    <cfRule type="top10" dxfId="10" priority="12" bottom="1" rank="1"/>
  </conditionalFormatting>
  <conditionalFormatting sqref="G2:G7">
    <cfRule type="dataBar" priority="24">
      <dataBar>
        <cfvo type="min" val="0"/>
        <cfvo type="max" val="0"/>
        <color rgb="FF638EC6"/>
      </dataBar>
    </cfRule>
    <cfRule type="top10" dxfId="9" priority="11" bottom="1" rank="1"/>
  </conditionalFormatting>
  <conditionalFormatting sqref="H2:H7">
    <cfRule type="dataBar" priority="23">
      <dataBar>
        <cfvo type="min" val="0"/>
        <cfvo type="max" val="0"/>
        <color rgb="FF638EC6"/>
      </dataBar>
    </cfRule>
    <cfRule type="top10" dxfId="8" priority="10" bottom="1" rank="1"/>
  </conditionalFormatting>
  <conditionalFormatting sqref="K2:K7">
    <cfRule type="dataBar" priority="22">
      <dataBar>
        <cfvo type="min" val="0"/>
        <cfvo type="max" val="0"/>
        <color rgb="FF638EC6"/>
      </dataBar>
    </cfRule>
  </conditionalFormatting>
  <conditionalFormatting sqref="I2:J7">
    <cfRule type="dataBar" priority="21">
      <dataBar>
        <cfvo type="min" val="0"/>
        <cfvo type="max" val="0"/>
        <color rgb="FF638EC6"/>
      </dataBar>
    </cfRule>
  </conditionalFormatting>
  <conditionalFormatting sqref="L2:L7">
    <cfRule type="dataBar" priority="20">
      <dataBar>
        <cfvo type="min" val="0"/>
        <cfvo type="max" val="0"/>
        <color rgb="FF638EC6"/>
      </dataBar>
    </cfRule>
  </conditionalFormatting>
  <conditionalFormatting sqref="M2:M7">
    <cfRule type="dataBar" priority="19">
      <dataBar>
        <cfvo type="min" val="0"/>
        <cfvo type="max" val="0"/>
        <color rgb="FF638EC6"/>
      </dataBar>
    </cfRule>
  </conditionalFormatting>
  <conditionalFormatting sqref="N2:N7">
    <cfRule type="dataBar" priority="18">
      <dataBar>
        <cfvo type="min" val="0"/>
        <cfvo type="max" val="0"/>
        <color rgb="FF638EC6"/>
      </dataBar>
    </cfRule>
  </conditionalFormatting>
  <conditionalFormatting sqref="P3:P7">
    <cfRule type="dataBar" priority="16">
      <dataBar>
        <cfvo type="min" val="0"/>
        <cfvo type="max" val="0"/>
        <color rgb="FF638EC6"/>
      </dataBar>
    </cfRule>
    <cfRule type="top10" dxfId="7" priority="1" rank="1"/>
  </conditionalFormatting>
  <conditionalFormatting sqref="I2:I7">
    <cfRule type="top10" dxfId="6" priority="9" bottom="1" rank="1"/>
  </conditionalFormatting>
  <conditionalFormatting sqref="J3:J7">
    <cfRule type="top10" dxfId="5" priority="8" rank="1"/>
  </conditionalFormatting>
  <conditionalFormatting sqref="K3:K7">
    <cfRule type="top10" dxfId="4" priority="7" rank="1"/>
  </conditionalFormatting>
  <conditionalFormatting sqref="L3:L7">
    <cfRule type="top10" dxfId="3" priority="6" rank="1"/>
  </conditionalFormatting>
  <conditionalFormatting sqref="M3:M7">
    <cfRule type="top10" dxfId="2" priority="5" bottom="1" rank="1"/>
  </conditionalFormatting>
  <conditionalFormatting sqref="N3:N7">
    <cfRule type="top10" dxfId="1" priority="4" bottom="1" rank="1"/>
  </conditionalFormatting>
  <conditionalFormatting sqref="O3:O7">
    <cfRule type="dataBar" priority="3">
      <dataBar>
        <cfvo type="min" val="0"/>
        <cfvo type="max" val="0"/>
        <color rgb="FF638EC6"/>
      </dataBar>
    </cfRule>
    <cfRule type="top10" dxfId="0" priority="2" bottom="1" rank="1"/>
  </conditionalFormatting>
  <hyperlinks>
    <hyperlink ref="A8" r:id="rId1"/>
  </hyperlinks>
  <pageMargins left="0.7" right="0.7" top="0.75" bottom="0.75" header="0.3" footer="0.3"/>
  <pageSetup paperSize="9" orientation="portrait" r:id="rId2"/>
  <headerFooter>
    <oddHeader xml:space="preserve">&amp;C
</oddHeader>
  </headerFooter>
  <drawing r:id="rId3"/>
  <legacyDrawing r:id="rId4"/>
  <picture r:id="rId5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Οδηγίες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Theodoris</dc:creator>
  <cp:lastModifiedBy>Theodoris</cp:lastModifiedBy>
  <dcterms:created xsi:type="dcterms:W3CDTF">2011-04-18T13:02:14Z</dcterms:created>
  <dcterms:modified xsi:type="dcterms:W3CDTF">2011-07-14T11:38:33Z</dcterms:modified>
</cp:coreProperties>
</file>